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8580" activeTab="0"/>
  </bookViews>
  <sheets>
    <sheet name="Propagation Geometry Tool" sheetId="1" r:id="rId1"/>
    <sheet name="Variable Key" sheetId="2" r:id="rId2"/>
  </sheets>
  <definedNames>
    <definedName name="cturb">'Propagation Geometry Tool'!$B$12</definedName>
    <definedName name="D_r2">'Propagation Geometry Tool'!$B$7</definedName>
    <definedName name="D_s1">'Propagation Geometry Tool'!$B$6</definedName>
    <definedName name="D1_sw">'Propagation Geometry Tool'!$I$29</definedName>
    <definedName name="D1prime">'Propagation Geometry Tool'!$B$18</definedName>
    <definedName name="D2_sw">'Propagation Geometry Tool'!$I$30</definedName>
    <definedName name="D2prime">'Propagation Geometry Tool'!$B$19</definedName>
    <definedName name="l">'Propagation Geometry Tool'!$B$4</definedName>
    <definedName name="q_1">'Propagation Geometry Tool'!$I$31</definedName>
    <definedName name="q_2">'Propagation Geometry Tool'!$I$32</definedName>
    <definedName name="q1_blur">'Propagation Geometry Tool'!$B$16</definedName>
    <definedName name="q2_blur">'Propagation Geometry Tool'!$B$17</definedName>
    <definedName name="r_0r2">'Propagation Geometry Tool'!$B$14</definedName>
    <definedName name="r_0s1">'Propagation Geometry Tool'!$B$13</definedName>
    <definedName name="solver_adj" localSheetId="0" hidden="1">'Propagation Geometry Tool'!$B$13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'Propagation Geometry Tool'!$B$30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511.99</definedName>
    <definedName name="z">'Propagation Geometry Tool'!$B$5</definedName>
    <definedName name="zsw">'Propagation Geometry Tool'!$I$28</definedName>
  </definedNames>
  <calcPr fullCalcOnLoad="1"/>
</workbook>
</file>

<file path=xl/sharedStrings.xml><?xml version="1.0" encoding="utf-8"?>
<sst xmlns="http://schemas.openxmlformats.org/spreadsheetml/2006/main" count="73" uniqueCount="55">
  <si>
    <t>λ</t>
  </si>
  <si>
    <t>Propagation Distance (m)</t>
  </si>
  <si>
    <t>Wavelength of Light (m)</t>
  </si>
  <si>
    <t>Diameter of output region of interest (m)</t>
  </si>
  <si>
    <t>Diameter of input region of interest (m)</t>
  </si>
  <si>
    <t>Basic Turbulence Inputs</t>
  </si>
  <si>
    <r>
      <t>D</t>
    </r>
    <r>
      <rPr>
        <vertAlign val="subscript"/>
        <sz val="12"/>
        <rFont val="Arial"/>
        <family val="2"/>
      </rPr>
      <t>1</t>
    </r>
  </si>
  <si>
    <r>
      <t>c</t>
    </r>
    <r>
      <rPr>
        <vertAlign val="subscript"/>
        <sz val="12"/>
        <rFont val="Arial"/>
        <family val="2"/>
      </rPr>
      <t>turb</t>
    </r>
  </si>
  <si>
    <r>
      <t>D</t>
    </r>
    <r>
      <rPr>
        <vertAlign val="subscript"/>
        <sz val="12"/>
        <rFont val="Arial"/>
        <family val="2"/>
      </rPr>
      <t>2</t>
    </r>
  </si>
  <si>
    <r>
      <t>r</t>
    </r>
    <r>
      <rPr>
        <vertAlign val="subscript"/>
        <sz val="12"/>
        <rFont val="Arial"/>
        <family val="2"/>
      </rPr>
      <t>01</t>
    </r>
  </si>
  <si>
    <r>
      <t>r</t>
    </r>
    <r>
      <rPr>
        <vertAlign val="subscript"/>
        <sz val="12"/>
        <rFont val="Arial"/>
        <family val="2"/>
      </rPr>
      <t>02</t>
    </r>
  </si>
  <si>
    <r>
      <t>θ</t>
    </r>
    <r>
      <rPr>
        <vertAlign val="subscript"/>
        <sz val="12"/>
        <rFont val="Arial"/>
        <family val="2"/>
      </rPr>
      <t>1_blur</t>
    </r>
  </si>
  <si>
    <r>
      <t>θ</t>
    </r>
    <r>
      <rPr>
        <vertAlign val="subscript"/>
        <sz val="12"/>
        <rFont val="Arial"/>
        <family val="2"/>
      </rPr>
      <t>2_blur</t>
    </r>
  </si>
  <si>
    <r>
      <t>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'</t>
    </r>
  </si>
  <si>
    <r>
      <t>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'</t>
    </r>
  </si>
  <si>
    <t>Basic Inputs</t>
  </si>
  <si>
    <t>Wave-Optics Propagation Geometry Tool</t>
  </si>
  <si>
    <r>
      <t xml:space="preserve">N </t>
    </r>
    <r>
      <rPr>
        <sz val="12"/>
        <rFont val="Arial"/>
        <family val="0"/>
      </rPr>
      <t>≥</t>
    </r>
  </si>
  <si>
    <t>General</t>
  </si>
  <si>
    <r>
      <t>δ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</si>
  <si>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δ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</si>
  <si>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t>Advanced Turbulence Inputs</t>
  </si>
  <si>
    <t>Calculated</t>
  </si>
  <si>
    <r>
      <t>N</t>
    </r>
    <r>
      <rPr>
        <vertAlign val="subscript"/>
        <sz val="12"/>
        <rFont val="Arial"/>
        <family val="2"/>
      </rPr>
      <t>FFT</t>
    </r>
    <r>
      <rPr>
        <sz val="12"/>
        <rFont val="Arial"/>
        <family val="0"/>
      </rPr>
      <t xml:space="preserve"> = </t>
    </r>
  </si>
  <si>
    <t>user input</t>
  </si>
  <si>
    <t>advanced input</t>
  </si>
  <si>
    <t>calculated</t>
  </si>
  <si>
    <t>Color Key</t>
  </si>
  <si>
    <r>
      <t>Δ</t>
    </r>
    <r>
      <rPr>
        <sz val="12"/>
        <rFont val="Arial"/>
        <family val="2"/>
      </rPr>
      <t>z</t>
    </r>
  </si>
  <si>
    <t xml:space="preserve">Fried's Coherence Length at the input (m) </t>
  </si>
  <si>
    <t xml:space="preserve">Fried's Coherence Length at the output (m) </t>
  </si>
  <si>
    <t>Turbulence Strength Factor (unitless) (typically 1 to 4 with 4 being the most conservative)</t>
  </si>
  <si>
    <t>Effective Blur Angle of light due to turbulence from the input (radians)</t>
  </si>
  <si>
    <t>Effective Blur Angle of light due to turbulence from the output (radians)</t>
  </si>
  <si>
    <t>Effective diameter of input due to blurring (m)</t>
  </si>
  <si>
    <t>Effective diameter of output due to blurring (m)</t>
  </si>
  <si>
    <t xml:space="preserve">N </t>
  </si>
  <si>
    <r>
      <t>δ</t>
    </r>
    <r>
      <rPr>
        <vertAlign val="subscript"/>
        <sz val="12"/>
        <rFont val="Arial"/>
        <family val="2"/>
      </rPr>
      <t>1</t>
    </r>
  </si>
  <si>
    <r>
      <t>δ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</si>
  <si>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Output Parameters</t>
  </si>
  <si>
    <t>Grid Size</t>
  </si>
  <si>
    <t>Output Grid/Mesh Spacing (m)</t>
  </si>
  <si>
    <t>Input Grid/Mesh Spacing (m)</t>
  </si>
  <si>
    <r>
      <t>δ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&lt; (dependent)</t>
    </r>
  </si>
  <si>
    <r>
      <t>δ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&lt; (dependent)</t>
    </r>
  </si>
  <si>
    <r>
      <t>δ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 </t>
    </r>
    <r>
      <rPr>
        <sz val="12"/>
        <rFont val="Arial"/>
        <family val="0"/>
      </rPr>
      <t>δ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&lt; </t>
    </r>
  </si>
  <si>
    <r>
      <t>δ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 </t>
    </r>
    <r>
      <rPr>
        <sz val="12"/>
        <rFont val="Arial"/>
        <family val="0"/>
      </rPr>
      <t>δ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</si>
  <si>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θ</t>
    </r>
    <r>
      <rPr>
        <vertAlign val="subscript"/>
        <sz val="12"/>
        <rFont val="Arial"/>
        <family val="2"/>
      </rPr>
      <t xml:space="preserve">2_blur </t>
    </r>
  </si>
  <si>
    <r>
      <t>θ</t>
    </r>
    <r>
      <rPr>
        <vertAlign val="subscript"/>
        <sz val="12"/>
        <rFont val="Arial"/>
        <family val="2"/>
      </rPr>
      <t>1_blur</t>
    </r>
    <r>
      <rPr>
        <sz val="12"/>
        <rFont val="Arial"/>
        <family val="2"/>
      </rPr>
      <t xml:space="preserve"> </t>
    </r>
  </si>
  <si>
    <r>
      <t>N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effective</t>
    </r>
  </si>
  <si>
    <r>
      <t>N</t>
    </r>
    <r>
      <rPr>
        <vertAlign val="subscript"/>
        <sz val="12"/>
        <rFont val="Arial"/>
        <family val="2"/>
      </rPr>
      <t>f1</t>
    </r>
  </si>
  <si>
    <r>
      <t>N</t>
    </r>
    <r>
      <rPr>
        <vertAlign val="subscript"/>
        <sz val="12"/>
        <rFont val="Arial"/>
        <family val="2"/>
      </rPr>
      <t>f2</t>
    </r>
  </si>
  <si>
    <t>Convolution Propagator</t>
  </si>
  <si>
    <t>Spherical Reference - Minimizing N</t>
  </si>
  <si>
    <t>Plane Wave Reference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</si>
</sst>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b/>
      <u val="single"/>
      <sz val="12"/>
      <name val="Arial"/>
      <family val="2"/>
    </font>
    <font>
      <sz val="12"/>
      <name val="Arial Unicode MS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Arial Unicode MS"/>
      <family val="0"/>
    </font>
    <font>
      <b/>
      <sz val="10"/>
      <color indexed="8"/>
      <name val="Arial"/>
      <family val="2"/>
    </font>
    <font>
      <vertAlign val="subscript"/>
      <sz val="10"/>
      <color indexed="8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1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6</xdr:row>
      <xdr:rowOff>95250</xdr:rowOff>
    </xdr:from>
    <xdr:to>
      <xdr:col>8</xdr:col>
      <xdr:colOff>28575</xdr:colOff>
      <xdr:row>20</xdr:row>
      <xdr:rowOff>371475</xdr:rowOff>
    </xdr:to>
    <xdr:grpSp>
      <xdr:nvGrpSpPr>
        <xdr:cNvPr id="1" name="Group 125"/>
        <xdr:cNvGrpSpPr>
          <a:grpSpLocks/>
        </xdr:cNvGrpSpPr>
      </xdr:nvGrpSpPr>
      <xdr:grpSpPr>
        <a:xfrm>
          <a:off x="3352800" y="1409700"/>
          <a:ext cx="3657600" cy="3590925"/>
          <a:chOff x="451" y="184"/>
          <a:chExt cx="492" cy="427"/>
        </a:xfrm>
        <a:solidFill>
          <a:srgbClr val="FFFFFF"/>
        </a:solidFill>
      </xdr:grpSpPr>
      <xdr:sp>
        <xdr:nvSpPr>
          <xdr:cNvPr id="2" name="AutoShape 80"/>
          <xdr:cNvSpPr>
            <a:spLocks/>
          </xdr:cNvSpPr>
        </xdr:nvSpPr>
        <xdr:spPr>
          <a:xfrm>
            <a:off x="833" y="310"/>
            <a:ext cx="0" cy="15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81"/>
          <xdr:cNvSpPr>
            <a:spLocks/>
          </xdr:cNvSpPr>
        </xdr:nvSpPr>
        <xdr:spPr>
          <a:xfrm>
            <a:off x="574" y="344"/>
            <a:ext cx="0" cy="8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82"/>
          <xdr:cNvSpPr>
            <a:spLocks/>
          </xdr:cNvSpPr>
        </xdr:nvSpPr>
        <xdr:spPr>
          <a:xfrm flipV="1">
            <a:off x="574" y="310"/>
            <a:ext cx="259" cy="1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83"/>
          <xdr:cNvSpPr>
            <a:spLocks/>
          </xdr:cNvSpPr>
        </xdr:nvSpPr>
        <xdr:spPr>
          <a:xfrm>
            <a:off x="574" y="344"/>
            <a:ext cx="259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84"/>
          <xdr:cNvSpPr>
            <a:spLocks/>
          </xdr:cNvSpPr>
        </xdr:nvSpPr>
        <xdr:spPr>
          <a:xfrm flipV="1">
            <a:off x="574" y="310"/>
            <a:ext cx="259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5"/>
          <xdr:cNvSpPr>
            <a:spLocks/>
          </xdr:cNvSpPr>
        </xdr:nvSpPr>
        <xdr:spPr>
          <a:xfrm>
            <a:off x="574" y="428"/>
            <a:ext cx="259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6"/>
          <xdr:cNvSpPr>
            <a:spLocks/>
          </xdr:cNvSpPr>
        </xdr:nvSpPr>
        <xdr:spPr>
          <a:xfrm>
            <a:off x="833" y="463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7"/>
          <xdr:cNvSpPr>
            <a:spLocks/>
          </xdr:cNvSpPr>
        </xdr:nvSpPr>
        <xdr:spPr>
          <a:xfrm>
            <a:off x="833" y="310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88"/>
          <xdr:cNvSpPr>
            <a:spLocks/>
          </xdr:cNvSpPr>
        </xdr:nvSpPr>
        <xdr:spPr>
          <a:xfrm>
            <a:off x="537" y="344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89"/>
          <xdr:cNvSpPr>
            <a:spLocks/>
          </xdr:cNvSpPr>
        </xdr:nvSpPr>
        <xdr:spPr>
          <a:xfrm>
            <a:off x="537" y="425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90"/>
          <xdr:cNvSpPr>
            <a:spLocks/>
          </xdr:cNvSpPr>
        </xdr:nvSpPr>
        <xdr:spPr>
          <a:xfrm>
            <a:off x="559" y="344"/>
            <a:ext cx="0" cy="8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91"/>
          <xdr:cNvSpPr>
            <a:spLocks/>
          </xdr:cNvSpPr>
        </xdr:nvSpPr>
        <xdr:spPr>
          <a:xfrm>
            <a:off x="849" y="310"/>
            <a:ext cx="0" cy="15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94"/>
          <xdr:cNvSpPr>
            <a:spLocks/>
          </xdr:cNvSpPr>
        </xdr:nvSpPr>
        <xdr:spPr>
          <a:xfrm>
            <a:off x="574" y="226"/>
            <a:ext cx="25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96"/>
          <xdr:cNvSpPr>
            <a:spLocks/>
          </xdr:cNvSpPr>
        </xdr:nvSpPr>
        <xdr:spPr>
          <a:xfrm>
            <a:off x="574" y="316"/>
            <a:ext cx="0" cy="1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97"/>
          <xdr:cNvSpPr>
            <a:spLocks/>
          </xdr:cNvSpPr>
        </xdr:nvSpPr>
        <xdr:spPr>
          <a:xfrm>
            <a:off x="833" y="239"/>
            <a:ext cx="0" cy="29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98"/>
          <xdr:cNvSpPr>
            <a:spLocks/>
          </xdr:cNvSpPr>
        </xdr:nvSpPr>
        <xdr:spPr>
          <a:xfrm>
            <a:off x="574" y="428"/>
            <a:ext cx="263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99"/>
          <xdr:cNvSpPr>
            <a:spLocks/>
          </xdr:cNvSpPr>
        </xdr:nvSpPr>
        <xdr:spPr>
          <a:xfrm>
            <a:off x="574" y="456"/>
            <a:ext cx="263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100"/>
          <xdr:cNvSpPr>
            <a:spLocks/>
          </xdr:cNvSpPr>
        </xdr:nvSpPr>
        <xdr:spPr>
          <a:xfrm flipV="1">
            <a:off x="574" y="310"/>
            <a:ext cx="263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101"/>
          <xdr:cNvSpPr>
            <a:spLocks/>
          </xdr:cNvSpPr>
        </xdr:nvSpPr>
        <xdr:spPr>
          <a:xfrm flipV="1">
            <a:off x="574" y="239"/>
            <a:ext cx="263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102"/>
          <xdr:cNvSpPr>
            <a:spLocks/>
          </xdr:cNvSpPr>
        </xdr:nvSpPr>
        <xdr:spPr>
          <a:xfrm>
            <a:off x="885" y="239"/>
            <a:ext cx="0" cy="29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03"/>
          <xdr:cNvSpPr>
            <a:spLocks/>
          </xdr:cNvSpPr>
        </xdr:nvSpPr>
        <xdr:spPr>
          <a:xfrm>
            <a:off x="837" y="534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04"/>
          <xdr:cNvSpPr>
            <a:spLocks/>
          </xdr:cNvSpPr>
        </xdr:nvSpPr>
        <xdr:spPr>
          <a:xfrm>
            <a:off x="837" y="239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07"/>
          <xdr:cNvSpPr>
            <a:spLocks/>
          </xdr:cNvSpPr>
        </xdr:nvSpPr>
        <xdr:spPr>
          <a:xfrm>
            <a:off x="495" y="316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108"/>
          <xdr:cNvSpPr>
            <a:spLocks/>
          </xdr:cNvSpPr>
        </xdr:nvSpPr>
        <xdr:spPr>
          <a:xfrm>
            <a:off x="495" y="456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09"/>
          <xdr:cNvSpPr>
            <a:spLocks/>
          </xdr:cNvSpPr>
        </xdr:nvSpPr>
        <xdr:spPr>
          <a:xfrm>
            <a:off x="513" y="316"/>
            <a:ext cx="0" cy="14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110"/>
          <xdr:cNvSpPr>
            <a:spLocks/>
          </xdr:cNvSpPr>
        </xdr:nvSpPr>
        <xdr:spPr>
          <a:xfrm flipH="1">
            <a:off x="764" y="456"/>
            <a:ext cx="19" cy="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11"/>
          <xdr:cNvSpPr>
            <a:spLocks/>
          </xdr:cNvSpPr>
        </xdr:nvSpPr>
        <xdr:spPr>
          <a:xfrm flipH="1">
            <a:off x="592" y="460"/>
            <a:ext cx="7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114"/>
          <xdr:cNvSpPr>
            <a:spLocks/>
          </xdr:cNvSpPr>
        </xdr:nvSpPr>
        <xdr:spPr>
          <a:xfrm>
            <a:off x="651" y="288"/>
            <a:ext cx="0" cy="1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116"/>
          <xdr:cNvSpPr>
            <a:spLocks/>
          </xdr:cNvSpPr>
        </xdr:nvSpPr>
        <xdr:spPr>
          <a:xfrm>
            <a:off x="574" y="562"/>
            <a:ext cx="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17"/>
          <xdr:cNvSpPr>
            <a:spLocks/>
          </xdr:cNvSpPr>
        </xdr:nvSpPr>
        <xdr:spPr>
          <a:xfrm>
            <a:off x="651" y="562"/>
            <a:ext cx="18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19"/>
          <xdr:cNvSpPr>
            <a:spLocks/>
          </xdr:cNvSpPr>
        </xdr:nvSpPr>
        <xdr:spPr>
          <a:xfrm>
            <a:off x="451" y="184"/>
            <a:ext cx="474" cy="4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20"/>
          <xdr:cNvSpPr>
            <a:spLocks/>
          </xdr:cNvSpPr>
        </xdr:nvSpPr>
        <xdr:spPr>
          <a:xfrm>
            <a:off x="713" y="473"/>
            <a:ext cx="63" cy="34"/>
          </a:xfrm>
          <a:custGeom>
            <a:pathLst>
              <a:path h="112" w="224">
                <a:moveTo>
                  <a:pt x="32" y="112"/>
                </a:moveTo>
                <a:cubicBezTo>
                  <a:pt x="16" y="72"/>
                  <a:pt x="0" y="32"/>
                  <a:pt x="32" y="16"/>
                </a:cubicBezTo>
                <a:cubicBezTo>
                  <a:pt x="64" y="0"/>
                  <a:pt x="144" y="8"/>
                  <a:pt x="224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121"/>
          <xdr:cNvSpPr>
            <a:spLocks/>
          </xdr:cNvSpPr>
        </xdr:nvSpPr>
        <xdr:spPr>
          <a:xfrm flipV="1">
            <a:off x="605" y="404"/>
            <a:ext cx="9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590550</xdr:colOff>
      <xdr:row>27</xdr:row>
      <xdr:rowOff>38100</xdr:rowOff>
    </xdr:from>
    <xdr:to>
      <xdr:col>5</xdr:col>
      <xdr:colOff>676275</xdr:colOff>
      <xdr:row>30</xdr:row>
      <xdr:rowOff>200025</xdr:rowOff>
    </xdr:to>
    <xdr:sp>
      <xdr:nvSpPr>
        <xdr:cNvPr id="46" name="TextBox 126"/>
        <xdr:cNvSpPr txBox="1">
          <a:spLocks noChangeArrowheads="1"/>
        </xdr:cNvSpPr>
      </xdr:nvSpPr>
      <xdr:spPr>
        <a:xfrm>
          <a:off x="3133725" y="6400800"/>
          <a:ext cx="25336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Valid for planar reference wave propagation, which is what WaveTrain uses unless you have the SWP components.</a:t>
          </a:r>
        </a:p>
      </xdr:txBody>
    </xdr:sp>
    <xdr:clientData/>
  </xdr:twoCellAnchor>
  <xdr:twoCellAnchor>
    <xdr:from>
      <xdr:col>2</xdr:col>
      <xdr:colOff>590550</xdr:colOff>
      <xdr:row>22</xdr:row>
      <xdr:rowOff>85725</xdr:rowOff>
    </xdr:from>
    <xdr:to>
      <xdr:col>5</xdr:col>
      <xdr:colOff>676275</xdr:colOff>
      <xdr:row>26</xdr:row>
      <xdr:rowOff>0</xdr:rowOff>
    </xdr:to>
    <xdr:sp>
      <xdr:nvSpPr>
        <xdr:cNvPr id="47" name="TextBox 127"/>
        <xdr:cNvSpPr txBox="1">
          <a:spLocks noChangeArrowheads="1"/>
        </xdr:cNvSpPr>
      </xdr:nvSpPr>
      <xdr:spPr>
        <a:xfrm>
          <a:off x="3133725" y="5314950"/>
          <a:ext cx="25336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Only valid for spherical reference wave propagation, which can be accomplished by using the lastest SWP components in WT's canlib.</a:t>
          </a:r>
        </a:p>
      </xdr:txBody>
    </xdr:sp>
    <xdr:clientData/>
  </xdr:twoCellAnchor>
  <xdr:twoCellAnchor>
    <xdr:from>
      <xdr:col>2</xdr:col>
      <xdr:colOff>609600</xdr:colOff>
      <xdr:row>32</xdr:row>
      <xdr:rowOff>66675</xdr:rowOff>
    </xdr:from>
    <xdr:to>
      <xdr:col>5</xdr:col>
      <xdr:colOff>695325</xdr:colOff>
      <xdr:row>35</xdr:row>
      <xdr:rowOff>171450</xdr:rowOff>
    </xdr:to>
    <xdr:sp>
      <xdr:nvSpPr>
        <xdr:cNvPr id="48" name="TextBox 128"/>
        <xdr:cNvSpPr txBox="1">
          <a:spLocks noChangeArrowheads="1"/>
        </xdr:cNvSpPr>
      </xdr:nvSpPr>
      <xdr:spPr>
        <a:xfrm>
          <a:off x="3152775" y="7562850"/>
          <a:ext cx="25336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generally for advanced users only.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7.8515625" style="1" customWidth="1"/>
    <col min="2" max="2" width="20.28125" style="1" customWidth="1"/>
    <col min="3" max="3" width="10.8515625" style="1" customWidth="1"/>
    <col min="4" max="4" width="16.28125" style="1" customWidth="1"/>
    <col min="5" max="5" width="9.57421875" style="1" customWidth="1"/>
    <col min="6" max="6" width="16.7109375" style="1" customWidth="1"/>
    <col min="7" max="7" width="4.28125" style="1" customWidth="1"/>
    <col min="8" max="8" width="8.8515625" style="1" customWidth="1"/>
    <col min="9" max="9" width="10.28125" style="1" customWidth="1"/>
    <col min="10" max="16384" width="8.8515625" style="1" customWidth="1"/>
  </cols>
  <sheetData>
    <row r="1" spans="1:51" ht="23.25">
      <c r="A1" s="13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.75">
      <c r="A3" s="3" t="s">
        <v>15</v>
      </c>
      <c r="B3" s="2"/>
      <c r="C3" s="2"/>
      <c r="D3" s="16" t="s">
        <v>27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">
      <c r="A4" s="2" t="s">
        <v>0</v>
      </c>
      <c r="B4" s="7">
        <v>9.82E-07</v>
      </c>
      <c r="C4" s="2"/>
      <c r="D4" s="17" t="s">
        <v>24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>
      <c r="A5" s="1" t="s">
        <v>28</v>
      </c>
      <c r="B5" s="8">
        <v>9600</v>
      </c>
      <c r="C5" s="2"/>
      <c r="D5" s="18" t="s">
        <v>25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9.5">
      <c r="A6" s="2" t="s">
        <v>6</v>
      </c>
      <c r="B6" s="7">
        <v>0</v>
      </c>
      <c r="C6" s="2"/>
      <c r="D6" s="19" t="s">
        <v>26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>
      <c r="A7" s="2" t="s">
        <v>8</v>
      </c>
      <c r="B7" s="7">
        <v>0.75</v>
      </c>
      <c r="C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2" ht="19.5">
      <c r="A8" s="1" t="s">
        <v>49</v>
      </c>
      <c r="B8" s="14">
        <f>(D_s1*D_r2)/z/l</f>
        <v>0</v>
      </c>
    </row>
    <row r="9" spans="1:2" ht="19.5">
      <c r="A9" s="1" t="s">
        <v>50</v>
      </c>
      <c r="B9" s="14">
        <f>(D_s1/2)^2/z/l</f>
        <v>0</v>
      </c>
    </row>
    <row r="10" spans="1:2" ht="19.5">
      <c r="A10" s="1" t="s">
        <v>51</v>
      </c>
      <c r="B10" s="14">
        <f>(D_r2/2)^2/z/l</f>
        <v>14.916942464358451</v>
      </c>
    </row>
    <row r="11" spans="1:51" ht="15.75">
      <c r="A11" s="3" t="s">
        <v>5</v>
      </c>
      <c r="B11" s="2"/>
      <c r="C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9.5">
      <c r="A12" s="2" t="s">
        <v>7</v>
      </c>
      <c r="B12" s="9">
        <v>4</v>
      </c>
      <c r="C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9.5">
      <c r="A13" s="2" t="s">
        <v>9</v>
      </c>
      <c r="B13" s="9">
        <v>0.1</v>
      </c>
      <c r="C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9.5">
      <c r="A14" s="2" t="s">
        <v>10</v>
      </c>
      <c r="B14" s="9">
        <f>r_0s1</f>
        <v>0.1</v>
      </c>
      <c r="C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.75">
      <c r="A15" s="3" t="s">
        <v>21</v>
      </c>
      <c r="B15" s="2"/>
      <c r="C15" s="2" t="s">
        <v>22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9.5">
      <c r="A16" s="4" t="s">
        <v>48</v>
      </c>
      <c r="B16" s="10">
        <f>IF(r_0s1&gt;0,cturb*l/r_0s1,0)</f>
        <v>3.9280000000000003E-05</v>
      </c>
      <c r="C16" s="6">
        <f>IF(r_0s1&gt;0,cturb*l/r_0s1,0)</f>
        <v>3.9280000000000003E-05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9.5">
      <c r="A17" s="4" t="s">
        <v>47</v>
      </c>
      <c r="B17" s="10">
        <f>IF(r_0r2&gt;0,cturb*l/r_0r2,0)</f>
        <v>3.9280000000000003E-05</v>
      </c>
      <c r="C17" s="6">
        <f>IF(r_0r2&gt;0,cturb*l/r_0r2,0)</f>
        <v>3.9280000000000003E-05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9.5">
      <c r="A18" s="2" t="s">
        <v>13</v>
      </c>
      <c r="B18" s="10">
        <f>D_s1+2*q2_blur*z</f>
        <v>0.7541760000000001</v>
      </c>
      <c r="C18" s="6">
        <f>D_s1+q1_blur*z</f>
        <v>0.37708800000000003</v>
      </c>
      <c r="E18" s="2"/>
      <c r="F18" s="2"/>
      <c r="G18" s="2"/>
      <c r="H18" s="2"/>
      <c r="I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9.5">
      <c r="A19" s="2" t="s">
        <v>14</v>
      </c>
      <c r="B19" s="10">
        <f>D_r2+q1_blur*z</f>
        <v>1.127088</v>
      </c>
      <c r="C19" s="6">
        <f>D_r2+q2_blur*z</f>
        <v>1.127088</v>
      </c>
      <c r="E19" s="2"/>
      <c r="F19" s="2"/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2:51" ht="31.5">
      <c r="B21" s="11" t="s">
        <v>52</v>
      </c>
      <c r="C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.75">
      <c r="A22" s="15" t="s">
        <v>53</v>
      </c>
      <c r="C22" s="2"/>
      <c r="F22" s="2"/>
      <c r="G22" s="2"/>
      <c r="H22" s="2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9.5">
      <c r="A23" s="1" t="s">
        <v>19</v>
      </c>
      <c r="B23" s="14">
        <f>l*z/2/D2prime</f>
        <v>0.004182104680379882</v>
      </c>
      <c r="C23" s="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9.5">
      <c r="A24" s="1" t="s">
        <v>20</v>
      </c>
      <c r="B24" s="14">
        <f>l*z/2/D1prime</f>
        <v>0.0062499999999999995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2" t="s">
        <v>17</v>
      </c>
      <c r="B25" s="14">
        <f>4*D1prime*D2prime/(l*z)</f>
        <v>360.66816000000006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9.5">
      <c r="A26" s="1" t="s">
        <v>23</v>
      </c>
      <c r="B26" s="14">
        <f>2^(INT(LOG(B25)/LOG(2)+1))</f>
        <v>512</v>
      </c>
      <c r="D26"/>
      <c r="E26"/>
      <c r="F26"/>
      <c r="G26"/>
      <c r="H26"/>
      <c r="I26"/>
      <c r="J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10" ht="15.75">
      <c r="A27" s="15" t="s">
        <v>54</v>
      </c>
      <c r="D27"/>
      <c r="E27"/>
      <c r="F27"/>
      <c r="G27"/>
      <c r="H27"/>
      <c r="I27"/>
      <c r="J27"/>
    </row>
    <row r="28" spans="1:10" ht="19.5">
      <c r="A28" s="1" t="s">
        <v>45</v>
      </c>
      <c r="B28" s="6">
        <f>l*z/(D1prime+D2prime)</f>
        <v>0.005011098920725639</v>
      </c>
      <c r="D28"/>
      <c r="E28"/>
      <c r="F28"/>
      <c r="G28"/>
      <c r="H28"/>
      <c r="I28"/>
      <c r="J28"/>
    </row>
    <row r="29" spans="1:10" ht="19.5">
      <c r="A29" s="1" t="s">
        <v>46</v>
      </c>
      <c r="B29" s="7">
        <v>0.005</v>
      </c>
      <c r="D29"/>
      <c r="E29"/>
      <c r="F29"/>
      <c r="G29"/>
      <c r="H29"/>
      <c r="I29"/>
      <c r="J29"/>
    </row>
    <row r="30" spans="1:10" ht="15">
      <c r="A30" s="2" t="s">
        <v>17</v>
      </c>
      <c r="B30" s="6">
        <f>(D1prime+D2prime)/(2*B29)+(l*z)/(2*B29^2)</f>
        <v>376.6704</v>
      </c>
      <c r="C30" s="2"/>
      <c r="D30"/>
      <c r="E30"/>
      <c r="F30"/>
      <c r="G30"/>
      <c r="H30"/>
      <c r="I30"/>
      <c r="J30"/>
    </row>
    <row r="31" spans="1:10" ht="19.5">
      <c r="A31" s="1" t="s">
        <v>23</v>
      </c>
      <c r="B31" s="14">
        <f>2^(INT(LOG(B30)/LOG(2)+1))</f>
        <v>512</v>
      </c>
      <c r="C31" s="20">
        <f>IF(B29&gt;B28,"ERROR","")</f>
      </c>
      <c r="D31"/>
      <c r="E31"/>
      <c r="F31"/>
      <c r="G31"/>
      <c r="H31"/>
      <c r="I31"/>
      <c r="J31"/>
    </row>
    <row r="32" spans="1:51" ht="15.75">
      <c r="A32" s="15" t="s">
        <v>18</v>
      </c>
      <c r="C32" s="2"/>
      <c r="D32"/>
      <c r="E32"/>
      <c r="F32"/>
      <c r="G32"/>
      <c r="H32"/>
      <c r="I32"/>
      <c r="J3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9.5">
      <c r="A33" s="1" t="s">
        <v>19</v>
      </c>
      <c r="B33" s="7">
        <v>8E-05</v>
      </c>
      <c r="C33" s="2"/>
      <c r="D33"/>
      <c r="E33"/>
      <c r="F33"/>
      <c r="G33"/>
      <c r="H33"/>
      <c r="I33"/>
      <c r="J3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10" ht="19.5">
      <c r="A34" s="1" t="s">
        <v>43</v>
      </c>
      <c r="B34" s="14">
        <f>((l*z-B33*D2prime)/D1prime)</f>
        <v>0.01238044297352342</v>
      </c>
      <c r="C34" s="2"/>
      <c r="D34"/>
      <c r="E34"/>
      <c r="F34"/>
      <c r="G34"/>
      <c r="H34"/>
      <c r="I34"/>
      <c r="J34"/>
    </row>
    <row r="35" spans="1:51" ht="19.5">
      <c r="A35" s="1" t="s">
        <v>20</v>
      </c>
      <c r="B35" s="7">
        <v>8E-05</v>
      </c>
      <c r="C35" s="20">
        <f>IF(B33&gt;B36,"ERROR","")</f>
      </c>
      <c r="D35"/>
      <c r="E35"/>
      <c r="F35"/>
      <c r="G35"/>
      <c r="H35"/>
      <c r="I35"/>
      <c r="J3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10" ht="19.5">
      <c r="A36" s="1" t="s">
        <v>44</v>
      </c>
      <c r="B36" s="14">
        <f>((l*z-B35*D1prime)/D2prime)</f>
        <v>0.0083106784208509</v>
      </c>
      <c r="D36"/>
      <c r="E36"/>
      <c r="F36"/>
      <c r="G36"/>
      <c r="H36"/>
      <c r="I36"/>
      <c r="J36"/>
    </row>
    <row r="37" spans="1:10" ht="15">
      <c r="A37" s="2" t="s">
        <v>17</v>
      </c>
      <c r="B37" s="5">
        <f>D1prime/(2*B33)+D2prime/(2*B35)+(l*z)/(2*B33*B35)</f>
        <v>748257.8999999999</v>
      </c>
      <c r="C37" s="20">
        <f>IF(B35&gt;B34,"ERROR","")</f>
      </c>
      <c r="D37"/>
      <c r="E37"/>
      <c r="F37"/>
      <c r="G37"/>
      <c r="H37"/>
      <c r="I37"/>
      <c r="J37"/>
    </row>
    <row r="38" spans="1:51" ht="19.5">
      <c r="A38" s="1" t="s">
        <v>23</v>
      </c>
      <c r="B38" s="14">
        <f>2^(INT(LOG(B37)/LOG(2)+1))</f>
        <v>1048576</v>
      </c>
      <c r="D38"/>
      <c r="E38"/>
      <c r="F38"/>
      <c r="G38"/>
      <c r="H38"/>
      <c r="I38"/>
      <c r="J3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4:51" ht="15">
      <c r="D39"/>
      <c r="E39"/>
      <c r="F39"/>
      <c r="G39"/>
      <c r="H39"/>
      <c r="I39"/>
      <c r="J3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4:51" ht="15">
      <c r="D40"/>
      <c r="E40"/>
      <c r="F40"/>
      <c r="G40"/>
      <c r="H40"/>
      <c r="I40"/>
      <c r="J4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4:51" ht="15">
      <c r="D41"/>
      <c r="E41"/>
      <c r="F41"/>
      <c r="G41"/>
      <c r="H41"/>
      <c r="I41"/>
      <c r="J4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3:51" ht="15">
      <c r="C42" s="2"/>
      <c r="D42"/>
      <c r="E42"/>
      <c r="F42"/>
      <c r="G42"/>
      <c r="H42"/>
      <c r="I42"/>
      <c r="J4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4:51" ht="15">
      <c r="D43"/>
      <c r="E43"/>
      <c r="F43"/>
      <c r="G43"/>
      <c r="H43"/>
      <c r="I43"/>
      <c r="J4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4:51" ht="15">
      <c r="D44"/>
      <c r="E44"/>
      <c r="F44"/>
      <c r="G44"/>
      <c r="H44"/>
      <c r="I44"/>
      <c r="J4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5">
      <c r="A45" s="2"/>
      <c r="B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5">
      <c r="A46" s="2"/>
      <c r="B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3:51" ht="1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3:51" ht="1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7:51" ht="1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7:51" ht="1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7:51" ht="1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</sheetData>
  <printOptions/>
  <pageMargins left="0.25" right="0.25" top="0.5" bottom="1.25" header="0.5" footer="0.5"/>
  <pageSetup fitToHeight="1" fitToWidth="1" horizontalDpi="600" verticalDpi="600" orientation="portrait" scale="99" r:id="rId3"/>
  <headerFooter alignWithMargins="0">
    <oddFooter>&amp;L&amp;G&amp;CMZA Associates Corporation
2021 Girard SE Ste 150
Albuquerque, NM 87106
(505) 245-9970&amp;RCopyright MZA 2004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9" sqref="B19"/>
    </sheetView>
  </sheetViews>
  <sheetFormatPr defaultColWidth="9.140625" defaultRowHeight="12.75"/>
  <sheetData>
    <row r="1" ht="15.75">
      <c r="A1" s="3" t="s">
        <v>15</v>
      </c>
    </row>
    <row r="2" spans="1:2" ht="15">
      <c r="A2" s="2" t="s">
        <v>0</v>
      </c>
      <c r="B2" t="s">
        <v>2</v>
      </c>
    </row>
    <row r="3" spans="1:2" ht="15">
      <c r="A3" s="1" t="s">
        <v>28</v>
      </c>
      <c r="B3" t="s">
        <v>1</v>
      </c>
    </row>
    <row r="4" spans="1:2" ht="19.5">
      <c r="A4" s="2" t="s">
        <v>6</v>
      </c>
      <c r="B4" t="s">
        <v>4</v>
      </c>
    </row>
    <row r="5" spans="1:2" ht="19.5">
      <c r="A5" s="2" t="s">
        <v>8</v>
      </c>
      <c r="B5" t="s">
        <v>3</v>
      </c>
    </row>
    <row r="6" ht="15.75">
      <c r="A6" s="3" t="s">
        <v>5</v>
      </c>
    </row>
    <row r="7" spans="1:2" ht="19.5">
      <c r="A7" s="2" t="s">
        <v>7</v>
      </c>
      <c r="B7" t="s">
        <v>31</v>
      </c>
    </row>
    <row r="8" spans="1:2" ht="19.5">
      <c r="A8" s="2" t="s">
        <v>9</v>
      </c>
      <c r="B8" t="s">
        <v>29</v>
      </c>
    </row>
    <row r="9" spans="1:2" ht="19.5">
      <c r="A9" s="2" t="s">
        <v>10</v>
      </c>
      <c r="B9" t="s">
        <v>30</v>
      </c>
    </row>
    <row r="10" ht="15.75">
      <c r="A10" s="3" t="s">
        <v>21</v>
      </c>
    </row>
    <row r="11" spans="1:2" ht="19.5">
      <c r="A11" s="4" t="s">
        <v>11</v>
      </c>
      <c r="B11" t="s">
        <v>32</v>
      </c>
    </row>
    <row r="12" spans="1:2" ht="19.5">
      <c r="A12" s="4" t="s">
        <v>12</v>
      </c>
      <c r="B12" t="s">
        <v>33</v>
      </c>
    </row>
    <row r="13" spans="1:2" ht="19.5">
      <c r="A13" s="2" t="s">
        <v>13</v>
      </c>
      <c r="B13" t="s">
        <v>34</v>
      </c>
    </row>
    <row r="14" spans="1:2" ht="19.5">
      <c r="A14" s="2" t="s">
        <v>14</v>
      </c>
      <c r="B14" t="s">
        <v>35</v>
      </c>
    </row>
    <row r="15" ht="15">
      <c r="A15" s="2"/>
    </row>
    <row r="16" ht="15.75">
      <c r="A16" s="3" t="s">
        <v>39</v>
      </c>
    </row>
    <row r="17" spans="1:2" ht="15">
      <c r="A17" s="2" t="s">
        <v>36</v>
      </c>
      <c r="B17" t="s">
        <v>40</v>
      </c>
    </row>
    <row r="18" spans="1:2" ht="19.5">
      <c r="A18" s="1" t="s">
        <v>37</v>
      </c>
      <c r="B18" t="s">
        <v>42</v>
      </c>
    </row>
    <row r="19" spans="1:2" ht="19.5">
      <c r="A19" s="1" t="s">
        <v>38</v>
      </c>
      <c r="B19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MZA Associates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jmansell</dc:creator>
  <cp:keywords/>
  <dc:description/>
  <cp:lastModifiedBy>mimi</cp:lastModifiedBy>
  <cp:lastPrinted>2006-05-19T17:42:28Z</cp:lastPrinted>
  <dcterms:created xsi:type="dcterms:W3CDTF">2004-10-13T20:08:11Z</dcterms:created>
  <dcterms:modified xsi:type="dcterms:W3CDTF">2007-05-24T16:10:36Z</dcterms:modified>
  <cp:category/>
  <cp:version/>
  <cp:contentType/>
  <cp:contentStatus/>
</cp:coreProperties>
</file>